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520Dab3\Public\予約システム\"/>
    </mc:Choice>
  </mc:AlternateContent>
  <xr:revisionPtr revIDLastSave="0" documentId="13_ncr:1_{24613013-416C-4AC2-B270-1DCED978B66F}" xr6:coauthVersionLast="45" xr6:coauthVersionMax="45" xr10:uidLastSave="{00000000-0000-0000-0000-000000000000}"/>
  <bookViews>
    <workbookView xWindow="-120" yWindow="-120" windowWidth="19440" windowHeight="15000" xr2:uid="{270E14BB-E807-4D88-BD43-E97A31DC60AF}"/>
  </bookViews>
  <sheets>
    <sheet name="計算フォーム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" i="2" l="1"/>
  <c r="L7" i="2" s="1"/>
  <c r="B1" i="2"/>
  <c r="K7" i="2" s="1"/>
  <c r="B5" i="2"/>
  <c r="M7" i="2" l="1"/>
  <c r="O7" i="2" s="1"/>
  <c r="L6" i="2"/>
  <c r="K6" i="2"/>
  <c r="H17" i="2"/>
  <c r="B16" i="2"/>
  <c r="K9" i="2" s="1"/>
  <c r="B12" i="2"/>
  <c r="G17" i="2" s="1"/>
  <c r="B10" i="2"/>
  <c r="B8" i="2"/>
  <c r="F17" i="2" s="1"/>
  <c r="B3" i="2"/>
  <c r="E17" i="2" l="1"/>
  <c r="B17" i="2"/>
  <c r="D17" i="2" s="1"/>
  <c r="M6" i="2"/>
  <c r="O6" i="2" s="1"/>
  <c r="L9" i="2" s="1"/>
  <c r="I17" i="2" s="1"/>
  <c r="K17" i="2" l="1"/>
  <c r="K18" i="2" s="1"/>
  <c r="L18" i="2" s="1"/>
  <c r="M17" i="2" l="1"/>
  <c r="B22" i="1" s="1"/>
  <c r="J22" i="1" l="1"/>
  <c r="G22" i="1"/>
</calcChain>
</file>

<file path=xl/sharedStrings.xml><?xml version="1.0" encoding="utf-8"?>
<sst xmlns="http://schemas.openxmlformats.org/spreadsheetml/2006/main" count="87" uniqueCount="68">
  <si>
    <t>9時～11時</t>
    <rPh sb="1" eb="2">
      <t>ジ</t>
    </rPh>
    <rPh sb="5" eb="6">
      <t>ジ</t>
    </rPh>
    <phoneticPr fontId="1"/>
  </si>
  <si>
    <t>11時～13時</t>
    <rPh sb="2" eb="3">
      <t>ジ</t>
    </rPh>
    <rPh sb="6" eb="7">
      <t>ジ</t>
    </rPh>
    <phoneticPr fontId="1"/>
  </si>
  <si>
    <t>13時～15時</t>
    <rPh sb="2" eb="3">
      <t>ジ</t>
    </rPh>
    <rPh sb="6" eb="7">
      <t>ジ</t>
    </rPh>
    <phoneticPr fontId="1"/>
  </si>
  <si>
    <t>15時～17時</t>
    <rPh sb="2" eb="3">
      <t>ジ</t>
    </rPh>
    <rPh sb="6" eb="7">
      <t>ジ</t>
    </rPh>
    <phoneticPr fontId="1"/>
  </si>
  <si>
    <t>17時～19時</t>
    <rPh sb="2" eb="3">
      <t>ジ</t>
    </rPh>
    <rPh sb="6" eb="7">
      <t>ジ</t>
    </rPh>
    <phoneticPr fontId="1"/>
  </si>
  <si>
    <t>19時～21時</t>
    <rPh sb="2" eb="3">
      <t>ジ</t>
    </rPh>
    <rPh sb="6" eb="7">
      <t>ジ</t>
    </rPh>
    <phoneticPr fontId="1"/>
  </si>
  <si>
    <t>開始時間</t>
    <rPh sb="0" eb="2">
      <t>カイシ</t>
    </rPh>
    <rPh sb="2" eb="4">
      <t>ジカン</t>
    </rPh>
    <phoneticPr fontId="1"/>
  </si>
  <si>
    <t>時</t>
    <rPh sb="0" eb="1">
      <t>ジ</t>
    </rPh>
    <phoneticPr fontId="1"/>
  </si>
  <si>
    <t>終了時間</t>
    <rPh sb="0" eb="2">
      <t>シュウリョウ</t>
    </rPh>
    <rPh sb="2" eb="4">
      <t>ジカン</t>
    </rPh>
    <phoneticPr fontId="1"/>
  </si>
  <si>
    <t>貸出時間区分</t>
    <rPh sb="0" eb="2">
      <t>カシダシ</t>
    </rPh>
    <rPh sb="2" eb="4">
      <t>ジカン</t>
    </rPh>
    <rPh sb="4" eb="6">
      <t>クブン</t>
    </rPh>
    <phoneticPr fontId="1"/>
  </si>
  <si>
    <t>ご利用料金</t>
    <rPh sb="1" eb="3">
      <t>リヨウ</t>
    </rPh>
    <rPh sb="3" eb="5">
      <t>リョウキン</t>
    </rPh>
    <phoneticPr fontId="1"/>
  </si>
  <si>
    <t>1.一般団体</t>
    <rPh sb="2" eb="4">
      <t>イッパン</t>
    </rPh>
    <rPh sb="4" eb="6">
      <t>ダンタイ</t>
    </rPh>
    <phoneticPr fontId="1"/>
  </si>
  <si>
    <t>2.高校生以下の団体</t>
    <rPh sb="2" eb="5">
      <t>コウコウセイ</t>
    </rPh>
    <rPh sb="5" eb="7">
      <t>イカ</t>
    </rPh>
    <rPh sb="8" eb="10">
      <t>ダンタイ</t>
    </rPh>
    <phoneticPr fontId="1"/>
  </si>
  <si>
    <t>3.65歳以上の団体</t>
    <rPh sb="4" eb="7">
      <t>サイイジョウ</t>
    </rPh>
    <rPh sb="8" eb="10">
      <t>ダンタイ</t>
    </rPh>
    <phoneticPr fontId="1"/>
  </si>
  <si>
    <t>施設名</t>
    <rPh sb="0" eb="2">
      <t>シセツ</t>
    </rPh>
    <rPh sb="2" eb="3">
      <t>メイ</t>
    </rPh>
    <phoneticPr fontId="1"/>
  </si>
  <si>
    <t>墨田区総合運動場施設利用計算フォーム</t>
    <rPh sb="0" eb="3">
      <t>スミダク</t>
    </rPh>
    <rPh sb="3" eb="5">
      <t>ソウゴウ</t>
    </rPh>
    <rPh sb="5" eb="8">
      <t>ウンドウジョウ</t>
    </rPh>
    <rPh sb="8" eb="10">
      <t>シセツ</t>
    </rPh>
    <rPh sb="10" eb="12">
      <t>リヨウ</t>
    </rPh>
    <rPh sb="12" eb="14">
      <t>ケイサン</t>
    </rPh>
    <phoneticPr fontId="1"/>
  </si>
  <si>
    <t>団体区分</t>
    <rPh sb="0" eb="2">
      <t>ダンタイ</t>
    </rPh>
    <rPh sb="2" eb="4">
      <t>クブン</t>
    </rPh>
    <phoneticPr fontId="1"/>
  </si>
  <si>
    <t>区内外区分</t>
    <rPh sb="0" eb="2">
      <t>クナイ</t>
    </rPh>
    <rPh sb="2" eb="3">
      <t>ガイ</t>
    </rPh>
    <rPh sb="3" eb="5">
      <t>クブン</t>
    </rPh>
    <phoneticPr fontId="1"/>
  </si>
  <si>
    <t>営利区分</t>
    <rPh sb="0" eb="2">
      <t>エイリ</t>
    </rPh>
    <rPh sb="2" eb="4">
      <t>クブン</t>
    </rPh>
    <phoneticPr fontId="1"/>
  </si>
  <si>
    <t>円</t>
    <rPh sb="0" eb="1">
      <t>エン</t>
    </rPh>
    <phoneticPr fontId="1"/>
  </si>
  <si>
    <t>１.トラック＆フィールド</t>
    <phoneticPr fontId="1"/>
  </si>
  <si>
    <t>休日区分</t>
    <rPh sb="0" eb="2">
      <t>キュウジツ</t>
    </rPh>
    <rPh sb="2" eb="4">
      <t>クブン</t>
    </rPh>
    <phoneticPr fontId="1"/>
  </si>
  <si>
    <t>2.フットサルコート（フットサル利用）</t>
    <rPh sb="16" eb="18">
      <t>リヨウ</t>
    </rPh>
    <phoneticPr fontId="1"/>
  </si>
  <si>
    <t>3.フットサルコート（フットサル以外利用）</t>
    <rPh sb="16" eb="18">
      <t>イガイ</t>
    </rPh>
    <rPh sb="18" eb="20">
      <t>リヨウ</t>
    </rPh>
    <phoneticPr fontId="1"/>
  </si>
  <si>
    <t>4.少年サッカーコート</t>
    <rPh sb="2" eb="4">
      <t>ショウネン</t>
    </rPh>
    <phoneticPr fontId="1"/>
  </si>
  <si>
    <t>5.観覧場会議室</t>
    <rPh sb="2" eb="4">
      <t>カンラン</t>
    </rPh>
    <rPh sb="4" eb="5">
      <t>ジョウ</t>
    </rPh>
    <rPh sb="5" eb="8">
      <t>カイギシツ</t>
    </rPh>
    <phoneticPr fontId="1"/>
  </si>
  <si>
    <t>6.会議室ＡまたはＢ</t>
    <rPh sb="2" eb="5">
      <t>カイギシツ</t>
    </rPh>
    <phoneticPr fontId="1"/>
  </si>
  <si>
    <t>7.調理室</t>
    <rPh sb="2" eb="5">
      <t>チョウリシツ</t>
    </rPh>
    <phoneticPr fontId="1"/>
  </si>
  <si>
    <t>8.多目的室</t>
    <rPh sb="2" eb="5">
      <t>タモクテキ</t>
    </rPh>
    <rPh sb="5" eb="6">
      <t>シツ</t>
    </rPh>
    <phoneticPr fontId="1"/>
  </si>
  <si>
    <t>9.和洋室（宿泊以外）</t>
    <rPh sb="2" eb="5">
      <t>ワヨウシツ</t>
    </rPh>
    <rPh sb="6" eb="8">
      <t>シュクハク</t>
    </rPh>
    <rPh sb="8" eb="10">
      <t>イガイ</t>
    </rPh>
    <phoneticPr fontId="1"/>
  </si>
  <si>
    <t>一般平日</t>
    <rPh sb="2" eb="4">
      <t>ヘイジツ</t>
    </rPh>
    <phoneticPr fontId="1"/>
  </si>
  <si>
    <t>一般休日</t>
    <rPh sb="2" eb="4">
      <t>キュウジツ</t>
    </rPh>
    <phoneticPr fontId="1"/>
  </si>
  <si>
    <t>高校生平日</t>
    <rPh sb="3" eb="5">
      <t>ヘイジツ</t>
    </rPh>
    <phoneticPr fontId="1"/>
  </si>
  <si>
    <t>高校生休日</t>
    <rPh sb="3" eb="5">
      <t>キュウジツ</t>
    </rPh>
    <phoneticPr fontId="1"/>
  </si>
  <si>
    <t>INDEX(範囲,行,列)</t>
  </si>
  <si>
    <t>これは指定した範囲の左上のセルを1行目/1列目として、セルの参照範囲を移動</t>
  </si>
  <si>
    <t>MATCH(F2,B3:B7,0)</t>
  </si>
  <si>
    <t>INDEX(抽出範囲,MATCH(検索値,検索範囲,0),1)</t>
  </si>
  <si>
    <t>INDEX(抽出範囲,MATCH(検索値,検索範囲,0),1)</t>
    <phoneticPr fontId="1"/>
  </si>
  <si>
    <t>値段</t>
    <rPh sb="0" eb="2">
      <t>ネダン</t>
    </rPh>
    <phoneticPr fontId="1"/>
  </si>
  <si>
    <t>区内外</t>
    <rPh sb="0" eb="2">
      <t>クナイ</t>
    </rPh>
    <rPh sb="2" eb="3">
      <t>ガイ</t>
    </rPh>
    <phoneticPr fontId="1"/>
  </si>
  <si>
    <t>老人割</t>
    <rPh sb="0" eb="2">
      <t>ロウジン</t>
    </rPh>
    <rPh sb="2" eb="3">
      <t>ワリ</t>
    </rPh>
    <phoneticPr fontId="1"/>
  </si>
  <si>
    <t>時間</t>
    <rPh sb="0" eb="2">
      <t>ジカン</t>
    </rPh>
    <phoneticPr fontId="1"/>
  </si>
  <si>
    <t>照明</t>
    <rPh sb="0" eb="2">
      <t>ショウメイ</t>
    </rPh>
    <phoneticPr fontId="1"/>
  </si>
  <si>
    <t>冬</t>
    <rPh sb="0" eb="1">
      <t>フユ</t>
    </rPh>
    <phoneticPr fontId="1"/>
  </si>
  <si>
    <t>夏</t>
    <rPh sb="0" eb="1">
      <t>ナツ</t>
    </rPh>
    <phoneticPr fontId="1"/>
  </si>
  <si>
    <t>差</t>
    <rPh sb="0" eb="1">
      <t>サ</t>
    </rPh>
    <phoneticPr fontId="1"/>
  </si>
  <si>
    <t>冬</t>
    <rPh sb="0" eb="1">
      <t>フユ</t>
    </rPh>
    <phoneticPr fontId="1"/>
  </si>
  <si>
    <t>夏</t>
    <rPh sb="0" eb="1">
      <t>ナツ</t>
    </rPh>
    <phoneticPr fontId="1"/>
  </si>
  <si>
    <t>季節区分</t>
    <rPh sb="0" eb="2">
      <t>キセツ</t>
    </rPh>
    <rPh sb="2" eb="4">
      <t>クブン</t>
    </rPh>
    <phoneticPr fontId="1"/>
  </si>
  <si>
    <t>1.夏（4月～9月）</t>
    <rPh sb="2" eb="3">
      <t>ナツ</t>
    </rPh>
    <rPh sb="5" eb="6">
      <t>ガツ</t>
    </rPh>
    <rPh sb="8" eb="9">
      <t>ガツ</t>
    </rPh>
    <phoneticPr fontId="1"/>
  </si>
  <si>
    <t>2.冬（10月～3月）</t>
    <rPh sb="2" eb="3">
      <t>フユ</t>
    </rPh>
    <rPh sb="6" eb="7">
      <t>ガツ</t>
    </rPh>
    <rPh sb="9" eb="10">
      <t>ガツ</t>
    </rPh>
    <phoneticPr fontId="1"/>
  </si>
  <si>
    <t>使用料</t>
    <rPh sb="0" eb="3">
      <t>シヨウリョウ</t>
    </rPh>
    <phoneticPr fontId="1"/>
  </si>
  <si>
    <t>場所</t>
    <rPh sb="0" eb="2">
      <t>バショ</t>
    </rPh>
    <phoneticPr fontId="1"/>
  </si>
  <si>
    <t>季節</t>
    <rPh sb="0" eb="2">
      <t>キセツ</t>
    </rPh>
    <phoneticPr fontId="1"/>
  </si>
  <si>
    <t>照明</t>
    <rPh sb="0" eb="2">
      <t>ショウメイ</t>
    </rPh>
    <phoneticPr fontId="1"/>
  </si>
  <si>
    <t>1.区内団体</t>
    <rPh sb="2" eb="4">
      <t>クナイ</t>
    </rPh>
    <rPh sb="4" eb="6">
      <t>ダンタイ</t>
    </rPh>
    <phoneticPr fontId="1"/>
  </si>
  <si>
    <t>2.区外団体</t>
    <rPh sb="2" eb="4">
      <t>クガイ</t>
    </rPh>
    <rPh sb="4" eb="6">
      <t>ダンタイ</t>
    </rPh>
    <phoneticPr fontId="1"/>
  </si>
  <si>
    <t>その他区分</t>
    <rPh sb="2" eb="3">
      <t>タ</t>
    </rPh>
    <rPh sb="3" eb="5">
      <t>クブン</t>
    </rPh>
    <phoneticPr fontId="1"/>
  </si>
  <si>
    <t>1.営利目的の場合</t>
    <rPh sb="2" eb="4">
      <t>エイリ</t>
    </rPh>
    <rPh sb="4" eb="6">
      <t>モクテキ</t>
    </rPh>
    <rPh sb="7" eb="9">
      <t>バアイ</t>
    </rPh>
    <phoneticPr fontId="1"/>
  </si>
  <si>
    <t>0.その他</t>
    <rPh sb="4" eb="5">
      <t>タ</t>
    </rPh>
    <phoneticPr fontId="1"/>
  </si>
  <si>
    <t>土日祝の場合は1を記入</t>
    <rPh sb="0" eb="2">
      <t>ドニチ</t>
    </rPh>
    <rPh sb="2" eb="3">
      <t>シュク</t>
    </rPh>
    <rPh sb="4" eb="6">
      <t>バアイ</t>
    </rPh>
    <rPh sb="9" eb="11">
      <t>キニュウ</t>
    </rPh>
    <phoneticPr fontId="1"/>
  </si>
  <si>
    <t>利用日時にあわせて太枠に番号をご入力ください、</t>
    <rPh sb="0" eb="2">
      <t>リヨウ</t>
    </rPh>
    <rPh sb="2" eb="4">
      <t>ニチジ</t>
    </rPh>
    <rPh sb="9" eb="11">
      <t>フトワク</t>
    </rPh>
    <rPh sb="12" eb="14">
      <t>バンゴウ</t>
    </rPh>
    <rPh sb="16" eb="18">
      <t>ニュウリョク</t>
    </rPh>
    <phoneticPr fontId="1"/>
  </si>
  <si>
    <t>4.障がい者の団体の場合</t>
    <rPh sb="2" eb="3">
      <t>ショウ</t>
    </rPh>
    <rPh sb="5" eb="6">
      <t>シャ</t>
    </rPh>
    <rPh sb="7" eb="9">
      <t>ダンタイ</t>
    </rPh>
    <rPh sb="10" eb="12">
      <t>バアイ</t>
    </rPh>
    <phoneticPr fontId="1"/>
  </si>
  <si>
    <t>※計算された数値はあくまで参考です。実際のお支払い時の金額が優先されますのでご了承ください。</t>
    <rPh sb="1" eb="3">
      <t>ケイサン</t>
    </rPh>
    <rPh sb="6" eb="8">
      <t>スウチ</t>
    </rPh>
    <rPh sb="13" eb="15">
      <t>サンコウ</t>
    </rPh>
    <rPh sb="18" eb="20">
      <t>ジッサイ</t>
    </rPh>
    <rPh sb="22" eb="24">
      <t>シハラ</t>
    </rPh>
    <rPh sb="25" eb="26">
      <t>ジ</t>
    </rPh>
    <rPh sb="27" eb="29">
      <t>キンガク</t>
    </rPh>
    <rPh sb="30" eb="32">
      <t>ユウセン</t>
    </rPh>
    <rPh sb="39" eb="41">
      <t>リョウショウ</t>
    </rPh>
    <phoneticPr fontId="1"/>
  </si>
  <si>
    <t>&lt;内訳＞</t>
    <rPh sb="1" eb="3">
      <t>ウチワケ</t>
    </rPh>
    <phoneticPr fontId="1"/>
  </si>
  <si>
    <t>施設使用料</t>
    <rPh sb="0" eb="2">
      <t>シセツ</t>
    </rPh>
    <rPh sb="2" eb="4">
      <t>シヨウ</t>
    </rPh>
    <rPh sb="4" eb="5">
      <t>リョウ</t>
    </rPh>
    <phoneticPr fontId="1"/>
  </si>
  <si>
    <t>夜間照明代</t>
    <rPh sb="0" eb="2">
      <t>ヤカン</t>
    </rPh>
    <rPh sb="2" eb="4">
      <t>ショウメイ</t>
    </rPh>
    <rPh sb="4" eb="5">
      <t>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</si>
</sst>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2DE82"/>
        <bgColor indexed="64"/>
      </patternFill>
    </fill>
    <fill>
      <patternFill patternType="solid">
        <fgColor rgb="FF47FF9A"/>
        <bgColor indexed="64"/>
      </patternFill>
    </fill>
    <fill>
      <patternFill patternType="solid">
        <fgColor rgb="FF89E0FF"/>
        <bgColor indexed="64"/>
      </patternFill>
    </fill>
    <fill>
      <patternFill patternType="solid">
        <fgColor rgb="FFBC8FDD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1" xfId="0" applyFill="1" applyBorder="1" applyAlignment="1">
      <alignment horizontal="left" vertical="center"/>
    </xf>
    <xf numFmtId="0" fontId="0" fillId="7" borderId="1" xfId="0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9" xfId="0" applyFill="1" applyBorder="1">
      <alignment vertical="center"/>
    </xf>
    <xf numFmtId="0" fontId="0" fillId="8" borderId="4" xfId="0" applyFill="1" applyBorder="1" applyProtection="1">
      <alignment vertical="center"/>
      <protection locked="0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10381-EFBF-49FD-9592-32BEB8ABEF82}">
  <dimension ref="A1:U25"/>
  <sheetViews>
    <sheetView tabSelected="1" workbookViewId="0">
      <selection activeCell="B7" sqref="B7"/>
    </sheetView>
  </sheetViews>
  <sheetFormatPr defaultRowHeight="18.75" x14ac:dyDescent="0.4"/>
  <cols>
    <col min="1" max="1" width="11.75" customWidth="1"/>
    <col min="2" max="3" width="5.125" customWidth="1"/>
    <col min="4" max="4" width="10.25" customWidth="1"/>
    <col min="5" max="12" width="5.125" customWidth="1"/>
    <col min="13" max="13" width="10.25" customWidth="1"/>
    <col min="14" max="14" width="5.125" customWidth="1"/>
    <col min="15" max="15" width="10.25" customWidth="1"/>
    <col min="16" max="16" width="5.125" customWidth="1"/>
  </cols>
  <sheetData>
    <row r="1" spans="1:14" ht="25.5" x14ac:dyDescent="0.4">
      <c r="A1" s="1" t="s">
        <v>15</v>
      </c>
      <c r="B1" s="1"/>
      <c r="C1" s="1"/>
      <c r="I1" t="s">
        <v>62</v>
      </c>
    </row>
    <row r="2" spans="1:14" x14ac:dyDescent="0.4">
      <c r="A2" s="4"/>
      <c r="B2" s="4"/>
      <c r="C2" s="4"/>
    </row>
    <row r="3" spans="1:14" x14ac:dyDescent="0.4">
      <c r="A3" t="s">
        <v>9</v>
      </c>
      <c r="D3" s="2" t="s">
        <v>0</v>
      </c>
      <c r="E3" s="21" t="s">
        <v>1</v>
      </c>
      <c r="F3" s="22"/>
      <c r="G3" s="23" t="s">
        <v>2</v>
      </c>
      <c r="H3" s="24"/>
      <c r="I3" s="25" t="s">
        <v>3</v>
      </c>
      <c r="J3" s="26"/>
      <c r="K3" s="27" t="s">
        <v>4</v>
      </c>
      <c r="L3" s="28"/>
      <c r="M3" s="3" t="s">
        <v>5</v>
      </c>
    </row>
    <row r="4" spans="1:14" ht="19.5" thickBot="1" x14ac:dyDescent="0.45">
      <c r="D4" s="7"/>
      <c r="E4" s="8"/>
      <c r="F4" s="8"/>
      <c r="G4" s="8"/>
      <c r="H4" s="8"/>
      <c r="I4" s="8"/>
      <c r="J4" s="8"/>
      <c r="K4" s="8"/>
      <c r="L4" s="8"/>
      <c r="M4" s="7"/>
    </row>
    <row r="5" spans="1:14" ht="19.5" thickBot="1" x14ac:dyDescent="0.45">
      <c r="A5" s="5" t="s">
        <v>6</v>
      </c>
      <c r="B5" s="17">
        <v>15</v>
      </c>
      <c r="C5" s="5" t="s">
        <v>7</v>
      </c>
      <c r="D5" t="s">
        <v>8</v>
      </c>
      <c r="E5" s="17">
        <v>17</v>
      </c>
      <c r="F5" t="s">
        <v>7</v>
      </c>
      <c r="G5" s="29" t="s">
        <v>21</v>
      </c>
      <c r="H5" s="30"/>
      <c r="I5" s="17">
        <v>0</v>
      </c>
      <c r="K5" s="7" t="s">
        <v>61</v>
      </c>
      <c r="L5" s="8"/>
      <c r="M5" s="8"/>
    </row>
    <row r="6" spans="1:14" ht="19.5" thickBot="1" x14ac:dyDescent="0.45">
      <c r="D6" s="7"/>
      <c r="E6" s="8"/>
      <c r="F6" s="8"/>
      <c r="G6" s="8"/>
      <c r="H6" s="8"/>
      <c r="I6" s="8"/>
      <c r="J6" s="8"/>
      <c r="K6" s="8"/>
      <c r="L6" s="8"/>
      <c r="M6" s="7"/>
    </row>
    <row r="7" spans="1:14" ht="19.5" thickBot="1" x14ac:dyDescent="0.45">
      <c r="A7" t="s">
        <v>49</v>
      </c>
      <c r="B7" s="17">
        <v>2</v>
      </c>
      <c r="D7" t="s">
        <v>50</v>
      </c>
      <c r="G7" s="7" t="s">
        <v>51</v>
      </c>
      <c r="H7" s="8"/>
      <c r="I7" s="8"/>
      <c r="J7" s="8"/>
      <c r="K7" s="8"/>
      <c r="L7" s="8"/>
      <c r="M7" s="7"/>
    </row>
    <row r="8" spans="1:14" ht="19.5" thickBot="1" x14ac:dyDescent="0.45">
      <c r="D8" s="7"/>
      <c r="E8" s="8"/>
      <c r="F8" s="8"/>
      <c r="G8" s="8"/>
      <c r="H8" s="8"/>
      <c r="I8" s="8"/>
      <c r="J8" s="8"/>
      <c r="K8" s="8"/>
      <c r="L8" s="8"/>
      <c r="M8" s="7"/>
    </row>
    <row r="9" spans="1:14" ht="19.5" thickBot="1" x14ac:dyDescent="0.45">
      <c r="A9" t="s">
        <v>14</v>
      </c>
      <c r="B9" s="17">
        <v>2</v>
      </c>
      <c r="C9" s="5"/>
      <c r="D9" s="7" t="s">
        <v>20</v>
      </c>
      <c r="E9" s="8"/>
      <c r="F9" s="8"/>
      <c r="G9" s="8"/>
      <c r="H9" s="12" t="s">
        <v>22</v>
      </c>
      <c r="I9" s="8"/>
      <c r="J9" s="8"/>
      <c r="K9" s="8"/>
      <c r="M9" s="7"/>
    </row>
    <row r="10" spans="1:14" x14ac:dyDescent="0.4">
      <c r="B10" s="5"/>
      <c r="C10" s="5"/>
      <c r="D10" s="12" t="s">
        <v>23</v>
      </c>
      <c r="E10" s="8"/>
      <c r="F10" s="8"/>
      <c r="G10" s="8"/>
      <c r="H10" s="12"/>
      <c r="I10" s="8"/>
      <c r="J10" s="8"/>
      <c r="K10" t="s">
        <v>24</v>
      </c>
      <c r="M10" s="7"/>
      <c r="N10" s="12"/>
    </row>
    <row r="11" spans="1:14" x14ac:dyDescent="0.4">
      <c r="D11" s="7" t="s">
        <v>25</v>
      </c>
      <c r="H11" t="s">
        <v>26</v>
      </c>
      <c r="M11" t="s">
        <v>27</v>
      </c>
    </row>
    <row r="12" spans="1:14" x14ac:dyDescent="0.4">
      <c r="D12" t="s">
        <v>28</v>
      </c>
      <c r="H12" s="7" t="s">
        <v>29</v>
      </c>
    </row>
    <row r="13" spans="1:14" ht="19.5" thickBot="1" x14ac:dyDescent="0.45"/>
    <row r="14" spans="1:14" ht="19.5" thickBot="1" x14ac:dyDescent="0.45">
      <c r="A14" t="s">
        <v>16</v>
      </c>
      <c r="B14" s="17">
        <v>2</v>
      </c>
      <c r="C14" s="5"/>
      <c r="D14" t="s">
        <v>11</v>
      </c>
      <c r="G14" t="s">
        <v>12</v>
      </c>
    </row>
    <row r="15" spans="1:14" x14ac:dyDescent="0.4">
      <c r="C15" s="5"/>
      <c r="D15" t="s">
        <v>13</v>
      </c>
      <c r="G15" t="s">
        <v>63</v>
      </c>
    </row>
    <row r="16" spans="1:14" ht="19.5" thickBot="1" x14ac:dyDescent="0.45"/>
    <row r="17" spans="1:21" ht="19.5" thickBot="1" x14ac:dyDescent="0.45">
      <c r="A17" s="9" t="s">
        <v>17</v>
      </c>
      <c r="B17" s="17">
        <v>1</v>
      </c>
      <c r="C17" s="9"/>
      <c r="D17" s="9" t="s">
        <v>56</v>
      </c>
      <c r="E17" s="9"/>
      <c r="F17" s="9" t="s">
        <v>57</v>
      </c>
      <c r="G17" s="9"/>
      <c r="H17" s="9"/>
      <c r="I17" s="9"/>
      <c r="J17" s="9"/>
      <c r="K17" s="9"/>
    </row>
    <row r="18" spans="1:21" ht="19.5" thickBot="1" x14ac:dyDescent="0.4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M18" s="5"/>
      <c r="N18" s="5"/>
      <c r="O18" s="5"/>
      <c r="P18" s="5"/>
    </row>
    <row r="19" spans="1:21" ht="19.5" thickBot="1" x14ac:dyDescent="0.45">
      <c r="A19" s="9" t="s">
        <v>58</v>
      </c>
      <c r="B19" s="17">
        <v>0</v>
      </c>
      <c r="C19" s="9"/>
      <c r="D19" s="11" t="s">
        <v>60</v>
      </c>
      <c r="F19" s="12" t="s">
        <v>59</v>
      </c>
      <c r="O19" s="12"/>
      <c r="P19" s="9"/>
      <c r="Q19" s="9"/>
      <c r="S19" s="9"/>
      <c r="T19" s="9"/>
      <c r="U19" s="9"/>
    </row>
    <row r="20" spans="1:21" x14ac:dyDescent="0.4">
      <c r="A20" s="9"/>
      <c r="B20" s="9"/>
      <c r="C20" s="9"/>
      <c r="D20" s="12"/>
      <c r="E20" s="12"/>
      <c r="F20" s="8"/>
      <c r="G20" s="9"/>
      <c r="H20" s="9"/>
      <c r="I20" s="9"/>
      <c r="J20" s="9"/>
      <c r="K20" s="9"/>
      <c r="M20" s="11"/>
      <c r="N20" s="11"/>
      <c r="O20" s="11"/>
      <c r="P20" s="11"/>
    </row>
    <row r="21" spans="1:21" ht="19.5" thickBot="1" x14ac:dyDescent="0.45">
      <c r="A21" s="9"/>
      <c r="B21" s="9"/>
      <c r="C21" s="9"/>
      <c r="D21" s="9"/>
      <c r="E21" s="9"/>
      <c r="F21" s="9"/>
      <c r="G21" s="9" t="s">
        <v>65</v>
      </c>
      <c r="H21" s="9"/>
      <c r="I21" s="9"/>
      <c r="J21" s="9"/>
      <c r="K21" s="9"/>
      <c r="M21" s="5"/>
      <c r="N21" s="5"/>
      <c r="O21" s="5"/>
      <c r="P21" s="5"/>
    </row>
    <row r="22" spans="1:21" ht="19.5" thickBot="1" x14ac:dyDescent="0.45">
      <c r="A22" s="9" t="s">
        <v>10</v>
      </c>
      <c r="B22" s="18">
        <f>Sheet2!M17</f>
        <v>1700</v>
      </c>
      <c r="C22" s="19"/>
      <c r="D22" s="19"/>
      <c r="E22" s="20"/>
      <c r="F22" s="9" t="s">
        <v>19</v>
      </c>
      <c r="G22" s="31">
        <f>Sheet2!K18</f>
        <v>1000</v>
      </c>
      <c r="H22" s="32"/>
      <c r="I22" s="33"/>
      <c r="J22" s="31">
        <f>Sheet2!L18</f>
        <v>700</v>
      </c>
      <c r="K22" s="32"/>
      <c r="L22" s="33"/>
      <c r="M22" s="5"/>
      <c r="N22" s="5"/>
      <c r="O22" s="5"/>
      <c r="P22" s="5"/>
    </row>
    <row r="23" spans="1:21" x14ac:dyDescent="0.4">
      <c r="A23" s="9"/>
      <c r="B23" s="8"/>
      <c r="C23" s="8"/>
      <c r="D23" s="8"/>
      <c r="E23" s="8"/>
      <c r="F23" s="9"/>
      <c r="G23" s="34" t="s">
        <v>66</v>
      </c>
      <c r="H23" s="34"/>
      <c r="I23" s="34"/>
      <c r="J23" s="34" t="s">
        <v>67</v>
      </c>
      <c r="K23" s="34"/>
      <c r="L23" s="34"/>
      <c r="M23" s="5"/>
      <c r="N23" s="5"/>
      <c r="O23" s="5"/>
      <c r="P23" s="5"/>
    </row>
    <row r="24" spans="1:21" x14ac:dyDescent="0.4">
      <c r="A24" s="9"/>
      <c r="B24" s="9"/>
      <c r="C24" s="9"/>
      <c r="D24" s="12"/>
      <c r="E24" s="12"/>
      <c r="F24" s="9"/>
      <c r="G24" s="9"/>
      <c r="H24" s="9"/>
      <c r="I24" s="9"/>
      <c r="J24" s="9"/>
      <c r="K24" s="9"/>
      <c r="M24" s="11"/>
      <c r="N24" s="11"/>
      <c r="O24" s="11"/>
      <c r="P24" s="11"/>
    </row>
    <row r="25" spans="1:21" x14ac:dyDescent="0.4">
      <c r="A25" t="s">
        <v>64</v>
      </c>
    </row>
  </sheetData>
  <sheetProtection sheet="1" selectLockedCells="1"/>
  <mergeCells count="10">
    <mergeCell ref="G23:I23"/>
    <mergeCell ref="J23:L23"/>
    <mergeCell ref="B22:E22"/>
    <mergeCell ref="E3:F3"/>
    <mergeCell ref="G3:H3"/>
    <mergeCell ref="I3:J3"/>
    <mergeCell ref="K3:L3"/>
    <mergeCell ref="G5:H5"/>
    <mergeCell ref="G22:I22"/>
    <mergeCell ref="J22:L22"/>
  </mergeCells>
  <phoneticPr fontId="1"/>
  <dataValidations count="6">
    <dataValidation type="list" allowBlank="1" showInputMessage="1" showErrorMessage="1" sqref="B5" xr:uid="{68B8A34D-422C-4F4B-90F0-4FBDEDA26809}">
      <formula1>"9,11,13,15,17,19"</formula1>
    </dataValidation>
    <dataValidation type="list" allowBlank="1" showInputMessage="1" showErrorMessage="1" sqref="E5" xr:uid="{E0A64C0F-E889-42D0-BF58-23ABDB93715D}">
      <formula1>"11,13,15,17,19,21"</formula1>
    </dataValidation>
    <dataValidation type="list" allowBlank="1" showInputMessage="1" showErrorMessage="1" sqref="I5 B19" xr:uid="{C7F1D0B2-DDD0-44CC-A132-5344DAF4E47F}">
      <formula1>"0,1"</formula1>
    </dataValidation>
    <dataValidation type="list" allowBlank="1" showInputMessage="1" showErrorMessage="1" sqref="B7 B17" xr:uid="{115F3109-85B1-4C16-9694-9FC007E873EA}">
      <formula1>"1,2"</formula1>
    </dataValidation>
    <dataValidation type="list" allowBlank="1" showInputMessage="1" showErrorMessage="1" sqref="B9" xr:uid="{959048C5-2AB8-4B4D-B494-697ADBFDC072}">
      <formula1>"1,2,3,4,5,6,7,8,9"</formula1>
    </dataValidation>
    <dataValidation type="list" allowBlank="1" showInputMessage="1" showErrorMessage="1" sqref="B14" xr:uid="{AD5774CA-F4FC-4E1A-AA6A-CCA75823CF28}">
      <formula1>"1,2,3,4"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42CC5-8CB2-4498-B541-08E1A30B6D36}">
  <dimension ref="A1:X20"/>
  <sheetViews>
    <sheetView workbookViewId="0">
      <selection activeCell="M18" sqref="M18"/>
    </sheetView>
  </sheetViews>
  <sheetFormatPr defaultRowHeight="18.75" x14ac:dyDescent="0.4"/>
  <cols>
    <col min="4" max="4" width="9.375" bestFit="1" customWidth="1"/>
  </cols>
  <sheetData>
    <row r="1" spans="1:24" ht="19.5" thickBot="1" x14ac:dyDescent="0.45">
      <c r="A1" s="5" t="s">
        <v>6</v>
      </c>
      <c r="B1" s="6">
        <f>計算フォーム!B5</f>
        <v>15</v>
      </c>
      <c r="C1" s="6">
        <f>計算フォーム!E5</f>
        <v>17</v>
      </c>
      <c r="D1" s="5"/>
      <c r="E1" s="13"/>
      <c r="F1" s="13" t="s">
        <v>30</v>
      </c>
      <c r="G1" s="13" t="s">
        <v>31</v>
      </c>
      <c r="H1" s="13" t="s">
        <v>32</v>
      </c>
      <c r="I1" s="13" t="s">
        <v>33</v>
      </c>
      <c r="J1" s="16" t="s">
        <v>55</v>
      </c>
      <c r="K1" s="13"/>
      <c r="L1" s="13">
        <v>15</v>
      </c>
      <c r="M1" s="13">
        <v>17</v>
      </c>
      <c r="N1" s="13">
        <v>19</v>
      </c>
      <c r="O1" s="7" t="s">
        <v>20</v>
      </c>
      <c r="P1" s="8"/>
      <c r="Q1" s="8"/>
      <c r="R1" s="8"/>
      <c r="S1" s="12" t="s">
        <v>22</v>
      </c>
      <c r="T1" s="8"/>
      <c r="U1" s="8"/>
      <c r="V1" s="8"/>
      <c r="X1" s="7"/>
    </row>
    <row r="2" spans="1:24" ht="19.5" thickBot="1" x14ac:dyDescent="0.45">
      <c r="E2" s="13">
        <v>1</v>
      </c>
      <c r="F2" s="13">
        <v>10000</v>
      </c>
      <c r="G2" s="13">
        <v>12000</v>
      </c>
      <c r="H2" s="13">
        <v>10000</v>
      </c>
      <c r="I2" s="13">
        <v>12000</v>
      </c>
      <c r="J2" s="13">
        <v>2100</v>
      </c>
      <c r="K2" s="15" t="s">
        <v>44</v>
      </c>
      <c r="L2" s="13">
        <v>1</v>
      </c>
      <c r="M2" s="13">
        <v>2</v>
      </c>
      <c r="N2" s="13">
        <v>2</v>
      </c>
      <c r="O2" s="12" t="s">
        <v>23</v>
      </c>
      <c r="P2" s="8"/>
      <c r="Q2" s="8"/>
      <c r="R2" s="8"/>
      <c r="S2" s="12"/>
      <c r="T2" s="8"/>
      <c r="U2" s="8"/>
      <c r="V2" t="s">
        <v>24</v>
      </c>
      <c r="X2" s="7"/>
    </row>
    <row r="3" spans="1:24" ht="19.5" thickBot="1" x14ac:dyDescent="0.45">
      <c r="A3" t="s">
        <v>21</v>
      </c>
      <c r="B3" s="6">
        <f>計算フォーム!I5</f>
        <v>0</v>
      </c>
      <c r="C3" s="5"/>
      <c r="E3" s="13">
        <v>2</v>
      </c>
      <c r="F3" s="13">
        <v>10000</v>
      </c>
      <c r="G3" s="13">
        <v>12000</v>
      </c>
      <c r="H3" s="13">
        <v>1000</v>
      </c>
      <c r="I3" s="13">
        <v>1000</v>
      </c>
      <c r="J3" s="13">
        <v>700</v>
      </c>
      <c r="K3" s="15" t="s">
        <v>45</v>
      </c>
      <c r="L3" s="13">
        <v>0</v>
      </c>
      <c r="M3" s="13">
        <v>1</v>
      </c>
      <c r="N3" s="13">
        <v>2</v>
      </c>
      <c r="O3" s="7" t="s">
        <v>25</v>
      </c>
      <c r="S3" t="s">
        <v>26</v>
      </c>
      <c r="X3" t="s">
        <v>27</v>
      </c>
    </row>
    <row r="4" spans="1:24" ht="19.5" thickBot="1" x14ac:dyDescent="0.45">
      <c r="E4" s="13">
        <v>3</v>
      </c>
      <c r="F4" s="13">
        <v>3000</v>
      </c>
      <c r="G4" s="13">
        <v>3000</v>
      </c>
      <c r="H4" s="13">
        <v>1000</v>
      </c>
      <c r="I4" s="13">
        <v>1000</v>
      </c>
      <c r="J4" s="13">
        <v>700</v>
      </c>
      <c r="O4" t="s">
        <v>28</v>
      </c>
      <c r="S4" s="7" t="s">
        <v>29</v>
      </c>
    </row>
    <row r="5" spans="1:24" ht="19.5" thickBot="1" x14ac:dyDescent="0.45">
      <c r="A5" t="s">
        <v>49</v>
      </c>
      <c r="B5" s="6">
        <f>計算フォーム!B7</f>
        <v>2</v>
      </c>
      <c r="C5" s="5"/>
      <c r="E5" s="13">
        <v>4</v>
      </c>
      <c r="F5" s="13">
        <v>9000</v>
      </c>
      <c r="G5" s="13">
        <v>10800</v>
      </c>
      <c r="H5" s="13">
        <v>3000</v>
      </c>
      <c r="I5" s="13">
        <v>3000</v>
      </c>
      <c r="J5" s="13">
        <v>2100</v>
      </c>
      <c r="K5" s="5" t="s">
        <v>6</v>
      </c>
      <c r="L5" s="5" t="s">
        <v>8</v>
      </c>
      <c r="M5" t="s">
        <v>46</v>
      </c>
    </row>
    <row r="6" spans="1:24" ht="19.5" thickBot="1" x14ac:dyDescent="0.45">
      <c r="C6" s="5"/>
      <c r="E6" s="13">
        <v>5</v>
      </c>
      <c r="F6" s="13">
        <v>2200</v>
      </c>
      <c r="G6" s="13">
        <v>2200</v>
      </c>
      <c r="H6" s="13">
        <v>2200</v>
      </c>
      <c r="I6" s="13">
        <v>2200</v>
      </c>
      <c r="J6" s="13"/>
      <c r="K6" s="14">
        <f>IF(B1&lt;15,15,B1)</f>
        <v>15</v>
      </c>
      <c r="L6" s="6">
        <f>IF(C1&lt;15,15,C1)</f>
        <v>17</v>
      </c>
      <c r="M6" s="6">
        <f>L6-K6</f>
        <v>2</v>
      </c>
      <c r="O6" s="6">
        <f>IF(L6=15,0,IF(K6=15,1+M6-2,M6))</f>
        <v>1</v>
      </c>
      <c r="P6" t="s">
        <v>47</v>
      </c>
    </row>
    <row r="7" spans="1:24" ht="19.5" thickBot="1" x14ac:dyDescent="0.45">
      <c r="E7" s="13">
        <v>6</v>
      </c>
      <c r="F7" s="13">
        <v>1800</v>
      </c>
      <c r="G7" s="13">
        <v>1800</v>
      </c>
      <c r="H7" s="13">
        <v>1800</v>
      </c>
      <c r="I7" s="13">
        <v>1800</v>
      </c>
      <c r="J7" s="13"/>
      <c r="K7" s="14">
        <f>IF(B1&lt;17,17,B1)</f>
        <v>17</v>
      </c>
      <c r="L7" s="6">
        <f>IF(C1&lt;17,17,C1)</f>
        <v>17</v>
      </c>
      <c r="M7" s="6">
        <f>L7-K7</f>
        <v>0</v>
      </c>
      <c r="O7" s="6">
        <f>IF(L7=17,0,IF(K7=17,1+M7-2,M7))</f>
        <v>0</v>
      </c>
      <c r="P7" t="s">
        <v>48</v>
      </c>
    </row>
    <row r="8" spans="1:24" ht="19.5" thickBot="1" x14ac:dyDescent="0.45">
      <c r="A8" t="s">
        <v>16</v>
      </c>
      <c r="B8" s="6">
        <f>計算フォーム!B14</f>
        <v>2</v>
      </c>
      <c r="E8" s="13">
        <v>7</v>
      </c>
      <c r="F8" s="13">
        <v>2200</v>
      </c>
      <c r="G8" s="13">
        <v>2200</v>
      </c>
      <c r="H8" s="13">
        <v>2200</v>
      </c>
      <c r="I8" s="13">
        <v>2200</v>
      </c>
      <c r="J8" s="13"/>
      <c r="K8" t="s">
        <v>53</v>
      </c>
      <c r="L8" t="s">
        <v>54</v>
      </c>
      <c r="M8" s="5"/>
    </row>
    <row r="9" spans="1:24" ht="19.5" thickBot="1" x14ac:dyDescent="0.45">
      <c r="E9" s="13">
        <v>8</v>
      </c>
      <c r="F9" s="13">
        <v>2800</v>
      </c>
      <c r="G9" s="13">
        <v>2800</v>
      </c>
      <c r="H9" s="13">
        <v>2800</v>
      </c>
      <c r="I9" s="13">
        <v>2800</v>
      </c>
      <c r="J9" s="13"/>
      <c r="K9" s="14">
        <f>INDEX(E2:J10,B16,6)</f>
        <v>700</v>
      </c>
      <c r="L9" s="6">
        <f>IF(B5=1,O7,O6)</f>
        <v>1</v>
      </c>
      <c r="M9" s="5"/>
    </row>
    <row r="10" spans="1:24" ht="19.5" thickBot="1" x14ac:dyDescent="0.45">
      <c r="A10" s="9" t="s">
        <v>17</v>
      </c>
      <c r="B10" s="10">
        <f>計算フォーム!B17</f>
        <v>1</v>
      </c>
      <c r="C10" s="5"/>
      <c r="E10" s="13">
        <v>9</v>
      </c>
      <c r="F10" s="13">
        <v>1600</v>
      </c>
      <c r="G10" s="13">
        <v>1600</v>
      </c>
      <c r="H10" s="13">
        <v>1600</v>
      </c>
      <c r="I10" s="13">
        <v>1600</v>
      </c>
      <c r="J10" s="13"/>
    </row>
    <row r="11" spans="1:24" ht="19.5" thickBot="1" x14ac:dyDescent="0.45">
      <c r="A11" s="9"/>
      <c r="B11" s="9"/>
      <c r="L11" t="s">
        <v>37</v>
      </c>
    </row>
    <row r="12" spans="1:24" ht="19.5" thickBot="1" x14ac:dyDescent="0.45">
      <c r="A12" s="9" t="s">
        <v>18</v>
      </c>
      <c r="B12" s="10">
        <f>計算フォーム!B19</f>
        <v>0</v>
      </c>
      <c r="C12" s="9"/>
      <c r="L12" t="s">
        <v>36</v>
      </c>
    </row>
    <row r="13" spans="1:24" x14ac:dyDescent="0.4">
      <c r="C13" s="9"/>
      <c r="F13" t="s">
        <v>38</v>
      </c>
      <c r="L13" t="s">
        <v>34</v>
      </c>
    </row>
    <row r="14" spans="1:24" x14ac:dyDescent="0.4">
      <c r="C14" s="9"/>
      <c r="L14" t="s">
        <v>35</v>
      </c>
    </row>
    <row r="15" spans="1:24" ht="19.5" thickBot="1" x14ac:dyDescent="0.45"/>
    <row r="16" spans="1:24" ht="19.5" thickBot="1" x14ac:dyDescent="0.45">
      <c r="A16" t="s">
        <v>14</v>
      </c>
      <c r="B16" s="6">
        <f>計算フォーム!B9</f>
        <v>2</v>
      </c>
      <c r="D16" t="s">
        <v>39</v>
      </c>
      <c r="E16" t="s">
        <v>40</v>
      </c>
      <c r="F16" t="s">
        <v>41</v>
      </c>
      <c r="G16" t="s">
        <v>18</v>
      </c>
      <c r="H16" t="s">
        <v>42</v>
      </c>
      <c r="I16" t="s">
        <v>43</v>
      </c>
      <c r="K16" t="s">
        <v>52</v>
      </c>
    </row>
    <row r="17" spans="2:13" ht="19.5" thickBot="1" x14ac:dyDescent="0.45">
      <c r="B17" s="6" t="str">
        <f>IF(B8=2,IF(B3=1,I1,H1),IF(B3=1,G1,F1))</f>
        <v>高校生平日</v>
      </c>
      <c r="D17" s="6">
        <f>INDEX(E2:I10,B16,MATCH(B17,E1:I1,))</f>
        <v>1000</v>
      </c>
      <c r="E17" s="6">
        <f>IF(B10=1,1,1.5)</f>
        <v>1</v>
      </c>
      <c r="F17" s="6">
        <f>IF(B8=3,IF(B10=1,0.5,1),IF(B8=4,0.5,1))</f>
        <v>1</v>
      </c>
      <c r="G17" s="6">
        <f>IF(B12=1,2,1)</f>
        <v>1</v>
      </c>
      <c r="H17" s="6">
        <f>(C1-B1)/2</f>
        <v>1</v>
      </c>
      <c r="I17" s="6">
        <f>K9*L9</f>
        <v>700</v>
      </c>
      <c r="K17" s="6">
        <f>D17*E17*F17*G17*H17+I17</f>
        <v>1700</v>
      </c>
      <c r="M17">
        <f>IF(K17&lt;=0,"時間が間違っています",K17)</f>
        <v>1700</v>
      </c>
    </row>
    <row r="18" spans="2:13" x14ac:dyDescent="0.4">
      <c r="K18">
        <f>IF(K17&lt;=0,"",D17*E17*F17*G17*H17)</f>
        <v>1000</v>
      </c>
      <c r="L18">
        <f>IF(K18="","",IF(I17=0,"",I17))</f>
        <v>700</v>
      </c>
    </row>
    <row r="20" spans="2:13" x14ac:dyDescent="0.4">
      <c r="D20" s="5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計算フォーム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sumida</dc:creator>
  <cp:lastModifiedBy>sumida</cp:lastModifiedBy>
  <dcterms:created xsi:type="dcterms:W3CDTF">2020-02-20T02:44:46Z</dcterms:created>
  <dcterms:modified xsi:type="dcterms:W3CDTF">2020-03-07T04:14:11Z</dcterms:modified>
</cp:coreProperties>
</file>